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79" i="1" l="1"/>
  <c r="B78" i="1"/>
  <c r="B77" i="1"/>
  <c r="C72" i="1"/>
  <c r="B72" i="1"/>
  <c r="B76" i="1" s="1"/>
  <c r="C71" i="1"/>
  <c r="B71" i="1"/>
  <c r="C70" i="1"/>
  <c r="B70" i="1"/>
  <c r="B69" i="1"/>
  <c r="B68" i="1"/>
  <c r="C66" i="1"/>
  <c r="B66" i="1"/>
  <c r="C65" i="1"/>
  <c r="C64" i="1" s="1"/>
  <c r="B65" i="1"/>
  <c r="B64" i="1" s="1"/>
  <c r="C63" i="1"/>
  <c r="B63" i="1"/>
  <c r="C62" i="1"/>
  <c r="B62" i="1"/>
  <c r="C61" i="1"/>
  <c r="B61" i="1"/>
  <c r="C60" i="1"/>
  <c r="C59" i="1"/>
  <c r="B58" i="1"/>
  <c r="C57" i="1"/>
  <c r="B57" i="1"/>
  <c r="C55" i="1"/>
  <c r="C54" i="1"/>
  <c r="C53" i="1" s="1"/>
  <c r="B54" i="1"/>
  <c r="B53" i="1"/>
  <c r="C52" i="1"/>
  <c r="B52" i="1"/>
  <c r="C51" i="1"/>
  <c r="B51" i="1"/>
  <c r="B50" i="1"/>
  <c r="C49" i="1"/>
  <c r="B49" i="1"/>
  <c r="C48" i="1"/>
  <c r="B48" i="1"/>
  <c r="C47" i="1"/>
  <c r="B47" i="1"/>
  <c r="C45" i="1"/>
  <c r="C42" i="1" s="1"/>
  <c r="B45" i="1"/>
  <c r="C44" i="1"/>
  <c r="B44" i="1"/>
  <c r="B43" i="1"/>
  <c r="B42" i="1" s="1"/>
  <c r="C41" i="1"/>
  <c r="B41" i="1"/>
  <c r="B40" i="1" s="1"/>
  <c r="C40" i="1"/>
  <c r="B39" i="1"/>
  <c r="B38" i="1"/>
  <c r="B37" i="1" s="1"/>
  <c r="C37" i="1"/>
  <c r="B34" i="1"/>
  <c r="B32" i="1" s="1"/>
  <c r="C32" i="1"/>
  <c r="C35" i="1" s="1"/>
  <c r="C29" i="1"/>
  <c r="B29" i="1"/>
  <c r="B28" i="1"/>
  <c r="B26" i="1"/>
  <c r="C23" i="1"/>
  <c r="B23" i="1"/>
  <c r="C19" i="1"/>
  <c r="B19" i="1"/>
  <c r="C18" i="1"/>
  <c r="B18" i="1"/>
  <c r="C11" i="1"/>
  <c r="B11" i="1"/>
  <c r="C10" i="1"/>
  <c r="C9" i="1" s="1"/>
  <c r="B10" i="1"/>
  <c r="B9" i="1"/>
  <c r="B8" i="1"/>
  <c r="B7" i="1" s="1"/>
  <c r="C7" i="1"/>
  <c r="B35" i="1" l="1"/>
  <c r="C73" i="1"/>
  <c r="C75" i="1" s="1"/>
  <c r="B73" i="1"/>
  <c r="B75" i="1" l="1"/>
</calcChain>
</file>

<file path=xl/sharedStrings.xml><?xml version="1.0" encoding="utf-8"?>
<sst xmlns="http://schemas.openxmlformats.org/spreadsheetml/2006/main" count="83" uniqueCount="82">
  <si>
    <t>ΑΠΟΛΟΓΙΣΜΟΣ ΔΙΑΧΕΙΡΙΣΤΙΚΟΥ ΕΤΟΥΣ 2022</t>
  </si>
  <si>
    <t>ΟΙΚΟΝΟΜΙΚΑ ΣΤΟΙΧΕΙΑ (*)</t>
  </si>
  <si>
    <t>Απολογισμός</t>
  </si>
  <si>
    <t>Α.                               ΕΣΟΔΑ ΧΡΗΣΗΣ</t>
  </si>
  <si>
    <t xml:space="preserve">1.    Πωλήσεις αποθεμάτων και υπηρεσιών    </t>
  </si>
  <si>
    <t xml:space="preserve">2.    Οργανικά έσοδα               </t>
  </si>
  <si>
    <t>2α. Έσοδα από ΕΟΠΥΥ</t>
  </si>
  <si>
    <t>3.    Επιχορηγήσεις</t>
  </si>
  <si>
    <t>3α. Επιχορήγηση για ΚΔΗΦ από ΕΣΠΑ</t>
  </si>
  <si>
    <t>3β. Επιχορήγηση για ΣΥΔ από ΕΣΠΑ</t>
  </si>
  <si>
    <t>3γ.Επιχορήγηση Υπουργείου Εσωτερικών</t>
  </si>
  <si>
    <t>3δ. Επιχορήγηση Υπουργείου Πολιτισμού και Αθλητισμού</t>
  </si>
  <si>
    <t>3ε. Επιχορήγηση από Περιφέρεια ΑΜΘ</t>
  </si>
  <si>
    <t>3στ. Επιχορήγηση από Δήμο Κομοτηνής</t>
  </si>
  <si>
    <t>3στ. Επιχορήγηση από Active Citizens Fund</t>
  </si>
  <si>
    <t>3ζ. Επιχορήγηση επένδυσης μέσω CLLD LEADER</t>
  </si>
  <si>
    <t>3η Αναλογούσες επιχορηγήσεις μέσω προγραμμάτων</t>
  </si>
  <si>
    <t xml:space="preserve">4.    Συνδρομές- Παροχές μελών                                            </t>
  </si>
  <si>
    <t xml:space="preserve">4α. Έκτακτες συνδρομές μελών </t>
  </si>
  <si>
    <t>4β. Τακτικές συνδρομές μελών</t>
  </si>
  <si>
    <t>4γ. Παροχές μελών για ΣΥΔ</t>
  </si>
  <si>
    <t>5.    Δωρεές</t>
  </si>
  <si>
    <t>5α.   Από δωρεές ιδιωτών</t>
  </si>
  <si>
    <t>5β.   Δωρεές για ανέγερση ΣΥΔ</t>
  </si>
  <si>
    <t>6.    Λοιπά έσοδα</t>
  </si>
  <si>
    <t>6α.   Έσοδα από ενοίκια</t>
  </si>
  <si>
    <t>6β. Έσοδα από συμμετοχή σε ERASMUS</t>
  </si>
  <si>
    <t>7. Χρηματοοικονομικά έσοδα</t>
  </si>
  <si>
    <t>7α.   Τόκοι καταθέσεων</t>
  </si>
  <si>
    <t>7β. Έσοδα από μετοχές</t>
  </si>
  <si>
    <t>8. Έκτακτα έσοδα</t>
  </si>
  <si>
    <t>8α. Αποζημείωση από ασφαλιστική εταιρία</t>
  </si>
  <si>
    <t>8β. Έσοδα προηγούμενης χρήσης</t>
  </si>
  <si>
    <t xml:space="preserve">ΣΥΝΟΛΟ   ΕΣΟΔΩΝ    ΧΡΗΣΗΣ          </t>
  </si>
  <si>
    <t>Β.                                  ΕΞΟΔΑ ΧΡΗΣΗΣ</t>
  </si>
  <si>
    <t xml:space="preserve">1.    Αμοιβές και έξοδα προσωπικού          </t>
  </si>
  <si>
    <t>1α. Αμοιβές έμμισθου προσωπικού</t>
  </si>
  <si>
    <t>1β. Εργοδοτικές εισφορές</t>
  </si>
  <si>
    <t xml:space="preserve">2.    Αμοιβές και έξοδα τρίτων                          </t>
  </si>
  <si>
    <t>2α. Αμοιβές συνεργατών με σύμβαση έργου</t>
  </si>
  <si>
    <t xml:space="preserve">3.    Παροχές τρίτων </t>
  </si>
  <si>
    <t>3α. Ηλεκτρικό ρεύμα</t>
  </si>
  <si>
    <t>3β. Τηλεπικοινωνίες</t>
  </si>
  <si>
    <t xml:space="preserve">3γ. Ύδρευση </t>
  </si>
  <si>
    <t>3δ. Ενοίκια λοιπού εξοπλισμού</t>
  </si>
  <si>
    <t>3ε. Επισκευές κτιρίων</t>
  </si>
  <si>
    <t>3στ. Επισκευές εξοπλισμού</t>
  </si>
  <si>
    <t>3ζ. Επισκευές μεταφορικών μέσων</t>
  </si>
  <si>
    <t>3η. Ασφάλιστρα πυρός-μεταφορ. Μέσων</t>
  </si>
  <si>
    <t>3θ. Ενοίκια για ΣΥΔ-Εργαστήρια</t>
  </si>
  <si>
    <t>3ι. Θέρμανση</t>
  </si>
  <si>
    <t xml:space="preserve">4.    Φόροι - τέλη                                 </t>
  </si>
  <si>
    <t>4α Τέλη κυκλοφορίας μεταφ. Μέσων</t>
  </si>
  <si>
    <t>4β. Παρακρατούμενοι φόροι</t>
  </si>
  <si>
    <t>4γ. Φόροι εισοδήματος</t>
  </si>
  <si>
    <t xml:space="preserve">5.    Έξοδα μεταφορών                         </t>
  </si>
  <si>
    <t xml:space="preserve">6.    Έξοδα ταξιδιών                             </t>
  </si>
  <si>
    <t xml:space="preserve">8.    Έξοδα προβολής </t>
  </si>
  <si>
    <t>9.  Έξοδα φιλοξενείας</t>
  </si>
  <si>
    <t xml:space="preserve">10.    Συνδρομές - εισφορές          </t>
  </si>
  <si>
    <t xml:space="preserve">11.    Έξοδα εκδηλώσεων           </t>
  </si>
  <si>
    <t xml:space="preserve">12.    Έντυπα - γραφική ύλη   </t>
  </si>
  <si>
    <t xml:space="preserve">13.    Υλικά άμεσης ανάλωσης </t>
  </si>
  <si>
    <t xml:space="preserve">13α.    Υλικά άμεσης ανάλωσης </t>
  </si>
  <si>
    <t>13β.    Έξοδα σίτισης</t>
  </si>
  <si>
    <t xml:space="preserve">14.    Έξοδα δημοσιεύσεων    </t>
  </si>
  <si>
    <t xml:space="preserve">15.    Έξοδα συμμετοχών και χρεογράφων </t>
  </si>
  <si>
    <t xml:space="preserve">16.    Διάφορα έξοδα  </t>
  </si>
  <si>
    <t xml:space="preserve">17.    Τόκοι και συναφή έξοδα </t>
  </si>
  <si>
    <t>18.    Επενδύσεις-Έξοδα κτιρίου</t>
  </si>
  <si>
    <t>19. Αποσβέσεις</t>
  </si>
  <si>
    <t>ΣΥΝΟΛΟ   ΕΞΟΔΩΝ   ΧΡΗΣΗΣ</t>
  </si>
  <si>
    <t>ΚΑΘΑΡΑ  ΑΠΟΤΕΛΕΣΜΑ ΧΡΗΣΗΣ                 { Α-Β }</t>
  </si>
  <si>
    <t>ΕΣΟΔΑ ΕΠΟΜΕΝΩΝ ΧΡΗΣΕΩΝ</t>
  </si>
  <si>
    <t>ΜΕΙΟΝ ΕΣΟΔΑ ΧΡΗΣΗΣ 2022 ΕΙΣΠΡΑΚΤΕΑ ΣΤΗΝ ΠΡΟΗΓΟΥΜΕΝΗ ΧΡΗΣΗ</t>
  </si>
  <si>
    <t>ΤΑΜΕΙΑΚΟ ΥΠΟΛΟΙΠΟ ΠΡΟΗΓΟΥΜΕΝΗΣ ΧΡΗΣΗΣ</t>
  </si>
  <si>
    <t>ΣΩΡΕΥΤΙΚΟ ΤΑΜΕΙΑΚΟ ΠΛΕΟΝΑΣΜΑ ΧΡΗΣΗΣ</t>
  </si>
  <si>
    <t>Παρασκευή  24 Φεβρουαρίου  2023</t>
  </si>
  <si>
    <t>Η ΠΡΟΕΔΡΟΣ</t>
  </si>
  <si>
    <t>Ο ΤΑΜΙΑΣ</t>
  </si>
  <si>
    <t>Λιβεριάδου Αναστασία</t>
  </si>
  <si>
    <t>Ποιμενίδης Δημήτριος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</si>
</sst>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rgb="FF000000"/>
      <name val="Times New Roman"/>
      <family val="1"/>
      <charset val="161"/>
    </font>
    <font>
      <i/>
      <u/>
      <sz val="11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4" fontId="2" fillId="0" borderId="3" xfId="0" applyNumberFormat="1" applyFont="1" applyBorder="1" applyAlignment="1">
      <alignment horizontal="center"/>
    </xf>
    <xf numFmtId="0" fontId="4" fillId="0" borderId="4" xfId="0" applyFont="1" applyBorder="1"/>
    <xf numFmtId="4" fontId="4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" fillId="0" borderId="4" xfId="0" applyFont="1" applyBorder="1"/>
    <xf numFmtId="4" fontId="1" fillId="0" borderId="4" xfId="0" applyNumberFormat="1" applyFont="1" applyFill="1" applyBorder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0" fillId="0" borderId="4" xfId="0" applyBorder="1"/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0" fillId="0" borderId="0" xfId="0" applyNumberFormat="1"/>
    <xf numFmtId="4" fontId="2" fillId="0" borderId="4" xfId="0" applyNumberFormat="1" applyFont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0" fillId="0" borderId="0" xfId="0" applyNumberFormat="1" applyFill="1"/>
    <xf numFmtId="4" fontId="2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wrapText="1"/>
    </xf>
    <xf numFmtId="4" fontId="0" fillId="0" borderId="0" xfId="0" applyNumberForma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ΠΟΛΟΓΙΣΜΟΣ 2022"/>
      <sheetName val="ΤΑΜ.ΔΙΑΘΕΣΙΜΑ 2022"/>
      <sheetName val="ΑΠΟΛ. ΚΡΑΤΙΚΩΝ ΕΠΙΧΟΡΗΓ.2022"/>
      <sheetName val="ΑΠ.2022 ΥΠ. ΠΟΛΙΤΙΣΜΟΥ"/>
      <sheetName val="ΑΠΟΛΟΓΙΣΜΟΣ ΔΗΜΟΥ ΚΟΜΟΤΗΝΗΣ"/>
    </sheetNames>
    <sheetDataSet>
      <sheetData sheetId="0"/>
      <sheetData sheetId="1">
        <row r="14">
          <cell r="C14">
            <v>274785.82000000007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40" workbookViewId="0">
      <selection activeCell="F10" sqref="F10"/>
    </sheetView>
  </sheetViews>
  <sheetFormatPr defaultRowHeight="15" x14ac:dyDescent="0.25"/>
  <cols>
    <col min="1" max="1" width="52" customWidth="1"/>
    <col min="2" max="2" width="23.5703125" style="3" customWidth="1"/>
    <col min="3" max="3" width="18.5703125" style="3" customWidth="1"/>
    <col min="5" max="5" width="10.140625" bestFit="1" customWidth="1"/>
    <col min="6" max="6" width="10.28515625" bestFit="1" customWidth="1"/>
  </cols>
  <sheetData>
    <row r="1" spans="1:5" ht="15.75" x14ac:dyDescent="0.25">
      <c r="A1" s="1" t="s">
        <v>0</v>
      </c>
      <c r="B1" s="2"/>
    </row>
    <row r="3" spans="1:5" x14ac:dyDescent="0.25">
      <c r="A3" s="4" t="s">
        <v>1</v>
      </c>
      <c r="B3" s="5" t="s">
        <v>2</v>
      </c>
      <c r="C3" s="5" t="s">
        <v>2</v>
      </c>
    </row>
    <row r="4" spans="1:5" x14ac:dyDescent="0.25">
      <c r="A4" s="6"/>
      <c r="B4" s="7">
        <v>2022</v>
      </c>
      <c r="C4" s="7">
        <v>2021</v>
      </c>
    </row>
    <row r="5" spans="1:5" x14ac:dyDescent="0.25">
      <c r="A5" s="8" t="s">
        <v>3</v>
      </c>
      <c r="B5" s="9"/>
      <c r="C5" s="9"/>
    </row>
    <row r="6" spans="1:5" x14ac:dyDescent="0.25">
      <c r="A6" s="10" t="s">
        <v>4</v>
      </c>
      <c r="B6" s="11">
        <v>0</v>
      </c>
      <c r="C6" s="11">
        <v>0</v>
      </c>
    </row>
    <row r="7" spans="1:5" x14ac:dyDescent="0.25">
      <c r="A7" s="10" t="s">
        <v>5</v>
      </c>
      <c r="B7" s="12">
        <f>B8</f>
        <v>335980</v>
      </c>
      <c r="C7" s="12">
        <f>C8</f>
        <v>220320</v>
      </c>
    </row>
    <row r="8" spans="1:5" s="15" customFormat="1" x14ac:dyDescent="0.25">
      <c r="A8" s="13" t="s">
        <v>6</v>
      </c>
      <c r="B8" s="14">
        <f>261120+74860</f>
        <v>335980</v>
      </c>
      <c r="C8" s="14">
        <v>220320</v>
      </c>
      <c r="E8" s="16"/>
    </row>
    <row r="9" spans="1:5" x14ac:dyDescent="0.25">
      <c r="A9" s="10" t="s">
        <v>7</v>
      </c>
      <c r="B9" s="12">
        <f>SUM(B10:B18)</f>
        <v>293992.38</v>
      </c>
      <c r="C9" s="12">
        <f>SUM(C10:C18)</f>
        <v>626778.71000000008</v>
      </c>
    </row>
    <row r="10" spans="1:5" x14ac:dyDescent="0.25">
      <c r="A10" s="17" t="s">
        <v>8</v>
      </c>
      <c r="B10" s="18">
        <f>177080-107600</f>
        <v>69480</v>
      </c>
      <c r="C10" s="18">
        <f>350000-170000</f>
        <v>180000</v>
      </c>
    </row>
    <row r="11" spans="1:5" x14ac:dyDescent="0.25">
      <c r="A11" s="17" t="s">
        <v>9</v>
      </c>
      <c r="B11" s="18">
        <f>277038.46-(95490.83-25247.84)</f>
        <v>206795.47000000003</v>
      </c>
      <c r="C11" s="19">
        <f>450000-150000</f>
        <v>300000</v>
      </c>
    </row>
    <row r="12" spans="1:5" x14ac:dyDescent="0.25">
      <c r="A12" s="17" t="s">
        <v>10</v>
      </c>
      <c r="B12" s="18">
        <v>0</v>
      </c>
      <c r="C12" s="19">
        <v>0</v>
      </c>
    </row>
    <row r="13" spans="1:5" x14ac:dyDescent="0.25">
      <c r="A13" s="17" t="s">
        <v>11</v>
      </c>
      <c r="B13" s="18">
        <v>10000</v>
      </c>
      <c r="C13" s="19">
        <v>19000</v>
      </c>
    </row>
    <row r="14" spans="1:5" x14ac:dyDescent="0.25">
      <c r="A14" s="17" t="s">
        <v>12</v>
      </c>
      <c r="B14" s="18">
        <v>0</v>
      </c>
      <c r="C14" s="19">
        <v>2000</v>
      </c>
    </row>
    <row r="15" spans="1:5" x14ac:dyDescent="0.25">
      <c r="A15" s="17" t="s">
        <v>13</v>
      </c>
      <c r="B15" s="18">
        <v>2260</v>
      </c>
      <c r="C15" s="19">
        <v>0</v>
      </c>
    </row>
    <row r="16" spans="1:5" x14ac:dyDescent="0.25">
      <c r="A16" s="17" t="s">
        <v>14</v>
      </c>
      <c r="B16" s="18">
        <v>0</v>
      </c>
      <c r="C16" s="19">
        <v>57184.49</v>
      </c>
    </row>
    <row r="17" spans="1:3" x14ac:dyDescent="0.25">
      <c r="A17" s="17" t="s">
        <v>15</v>
      </c>
      <c r="B17" s="18">
        <v>0</v>
      </c>
      <c r="C17" s="19">
        <v>59808.54</v>
      </c>
    </row>
    <row r="18" spans="1:3" x14ac:dyDescent="0.25">
      <c r="A18" s="17" t="s">
        <v>16</v>
      </c>
      <c r="B18" s="18">
        <f>5045.9+411.01</f>
        <v>5456.91</v>
      </c>
      <c r="C18" s="19">
        <f>6894.36+1891.32</f>
        <v>8785.68</v>
      </c>
    </row>
    <row r="19" spans="1:3" x14ac:dyDescent="0.25">
      <c r="A19" s="10" t="s">
        <v>17</v>
      </c>
      <c r="B19" s="12">
        <f>B20+B21+B22</f>
        <v>12690</v>
      </c>
      <c r="C19" s="12">
        <f>C20+C21</f>
        <v>3840</v>
      </c>
    </row>
    <row r="20" spans="1:3" x14ac:dyDescent="0.25">
      <c r="A20" s="17" t="s">
        <v>18</v>
      </c>
      <c r="B20" s="18"/>
      <c r="C20" s="19">
        <v>1000</v>
      </c>
    </row>
    <row r="21" spans="1:3" x14ac:dyDescent="0.25">
      <c r="A21" s="17" t="s">
        <v>19</v>
      </c>
      <c r="B21" s="18">
        <v>3190</v>
      </c>
      <c r="C21" s="19">
        <v>2840</v>
      </c>
    </row>
    <row r="22" spans="1:3" x14ac:dyDescent="0.25">
      <c r="A22" s="17" t="s">
        <v>20</v>
      </c>
      <c r="B22" s="18">
        <v>9500</v>
      </c>
      <c r="C22" s="19">
        <v>0</v>
      </c>
    </row>
    <row r="23" spans="1:3" x14ac:dyDescent="0.25">
      <c r="A23" s="10" t="s">
        <v>21</v>
      </c>
      <c r="B23" s="20">
        <f>B24+B25</f>
        <v>22197</v>
      </c>
      <c r="C23" s="12">
        <f>C24+C25</f>
        <v>17806.099999999999</v>
      </c>
    </row>
    <row r="24" spans="1:3" x14ac:dyDescent="0.25">
      <c r="A24" s="17" t="s">
        <v>22</v>
      </c>
      <c r="B24" s="18">
        <v>22197</v>
      </c>
      <c r="C24" s="19">
        <v>17806.099999999999</v>
      </c>
    </row>
    <row r="25" spans="1:3" x14ac:dyDescent="0.25">
      <c r="A25" s="17" t="s">
        <v>23</v>
      </c>
      <c r="B25" s="19">
        <v>0</v>
      </c>
      <c r="C25" s="19">
        <v>0</v>
      </c>
    </row>
    <row r="26" spans="1:3" x14ac:dyDescent="0.25">
      <c r="A26" s="10" t="s">
        <v>24</v>
      </c>
      <c r="B26" s="12">
        <f>B27+B28</f>
        <v>5029.57</v>
      </c>
      <c r="C26" s="12">
        <v>0</v>
      </c>
    </row>
    <row r="27" spans="1:3" x14ac:dyDescent="0.25">
      <c r="A27" s="17" t="s">
        <v>25</v>
      </c>
      <c r="B27" s="18">
        <v>3900</v>
      </c>
      <c r="C27" s="18">
        <v>0</v>
      </c>
    </row>
    <row r="28" spans="1:3" x14ac:dyDescent="0.25">
      <c r="A28" s="17" t="s">
        <v>26</v>
      </c>
      <c r="B28" s="18">
        <f>564.79+564.78</f>
        <v>1129.57</v>
      </c>
      <c r="C28" s="19">
        <v>0</v>
      </c>
    </row>
    <row r="29" spans="1:3" x14ac:dyDescent="0.25">
      <c r="A29" s="10" t="s">
        <v>27</v>
      </c>
      <c r="B29" s="20">
        <f>B30+B31</f>
        <v>111.16000000000001</v>
      </c>
      <c r="C29" s="12">
        <f>C30</f>
        <v>9.67</v>
      </c>
    </row>
    <row r="30" spans="1:3" x14ac:dyDescent="0.25">
      <c r="A30" s="17" t="s">
        <v>28</v>
      </c>
      <c r="B30" s="18">
        <v>4.51</v>
      </c>
      <c r="C30" s="19">
        <v>9.67</v>
      </c>
    </row>
    <row r="31" spans="1:3" x14ac:dyDescent="0.25">
      <c r="A31" s="17" t="s">
        <v>29</v>
      </c>
      <c r="B31" s="18">
        <v>106.65</v>
      </c>
      <c r="C31" s="19">
        <v>0</v>
      </c>
    </row>
    <row r="32" spans="1:3" x14ac:dyDescent="0.25">
      <c r="A32" s="10" t="s">
        <v>30</v>
      </c>
      <c r="B32" s="12">
        <f>SUM(B33:B34)</f>
        <v>259239.05</v>
      </c>
      <c r="C32" s="12">
        <f>C33</f>
        <v>6000</v>
      </c>
    </row>
    <row r="33" spans="1:6" x14ac:dyDescent="0.25">
      <c r="A33" s="17" t="s">
        <v>31</v>
      </c>
      <c r="B33" s="19">
        <v>0</v>
      </c>
      <c r="C33" s="19">
        <v>6000</v>
      </c>
    </row>
    <row r="34" spans="1:6" x14ac:dyDescent="0.25">
      <c r="A34" s="17" t="s">
        <v>32</v>
      </c>
      <c r="B34" s="18">
        <f>C76</f>
        <v>259239.05</v>
      </c>
      <c r="C34" s="19">
        <v>0</v>
      </c>
    </row>
    <row r="35" spans="1:6" x14ac:dyDescent="0.25">
      <c r="A35" s="8" t="s">
        <v>33</v>
      </c>
      <c r="B35" s="21">
        <f>B32+B29+B23+B19+B9+B7+B26</f>
        <v>929239.15999999992</v>
      </c>
      <c r="C35" s="21">
        <f>C32+C29+C23+C19+C9+C7</f>
        <v>874754.4800000001</v>
      </c>
      <c r="F35" s="22"/>
    </row>
    <row r="36" spans="1:6" x14ac:dyDescent="0.25">
      <c r="A36" s="8" t="s">
        <v>34</v>
      </c>
      <c r="B36" s="23"/>
      <c r="C36" s="23"/>
    </row>
    <row r="37" spans="1:6" x14ac:dyDescent="0.25">
      <c r="A37" s="10" t="s">
        <v>35</v>
      </c>
      <c r="B37" s="12">
        <f>B38+B39</f>
        <v>719606.24</v>
      </c>
      <c r="C37" s="12">
        <f>C38+C39</f>
        <v>670589.4800000001</v>
      </c>
    </row>
    <row r="38" spans="1:6" x14ac:dyDescent="0.25">
      <c r="A38" s="17" t="s">
        <v>36</v>
      </c>
      <c r="B38" s="24">
        <f>157309.75+63594.08+157309.73+75021.22+45873.53+80056.93+4440.7</f>
        <v>583605.93999999994</v>
      </c>
      <c r="C38" s="24">
        <v>544709.81000000006</v>
      </c>
    </row>
    <row r="39" spans="1:6" x14ac:dyDescent="0.25">
      <c r="A39" s="17" t="s">
        <v>37</v>
      </c>
      <c r="B39" s="24">
        <f>36832.32+14566.24+36832.28+17063.05+10440.03+18160.62+965.76+1140</f>
        <v>136000.30000000002</v>
      </c>
      <c r="C39" s="24">
        <v>125879.67</v>
      </c>
      <c r="F39" s="22"/>
    </row>
    <row r="40" spans="1:6" x14ac:dyDescent="0.25">
      <c r="A40" s="10" t="s">
        <v>38</v>
      </c>
      <c r="B40" s="25">
        <f>SUM(B41:B41)</f>
        <v>32596.489999999998</v>
      </c>
      <c r="C40" s="25">
        <f>SUM(C41:C41)</f>
        <v>40341.310000000005</v>
      </c>
    </row>
    <row r="41" spans="1:6" x14ac:dyDescent="0.25">
      <c r="A41" s="17" t="s">
        <v>39</v>
      </c>
      <c r="B41" s="24">
        <f>5967.5+5967.5+2900+400+2900+5300+625+125+625+125+372+358.75+6595.94+334.8</f>
        <v>32596.489999999998</v>
      </c>
      <c r="C41" s="24">
        <f>6551.7+6530+21.7+950+150+950+3450+2700+1500+125+1375+7812.72+372+372+4282.8+12.49+2640.3+545.6</f>
        <v>40341.310000000005</v>
      </c>
    </row>
    <row r="42" spans="1:6" x14ac:dyDescent="0.25">
      <c r="A42" s="10" t="s">
        <v>40</v>
      </c>
      <c r="B42" s="25">
        <f>SUM(B43:B52)</f>
        <v>64031.109999999986</v>
      </c>
      <c r="C42" s="25">
        <f>SUM(C43:C52)</f>
        <v>67112.959999999992</v>
      </c>
    </row>
    <row r="43" spans="1:6" x14ac:dyDescent="0.25">
      <c r="A43" s="17" t="s">
        <v>41</v>
      </c>
      <c r="B43" s="24">
        <f>5633.65+721.24+105.97+5633.71+1413.56+1329.32+1409.97+632.83</f>
        <v>16880.25</v>
      </c>
      <c r="C43" s="24">
        <v>13733.86</v>
      </c>
    </row>
    <row r="44" spans="1:6" x14ac:dyDescent="0.25">
      <c r="A44" s="17" t="s">
        <v>42</v>
      </c>
      <c r="B44" s="24">
        <f>238.5+299.02+70.5+431.75+167.5+167.5+333+149.48+121+143</f>
        <v>2121.25</v>
      </c>
      <c r="C44" s="24">
        <f>158.5+55.75+231+63.5+475.5+278.75+215+174.65+174.65</f>
        <v>1827.3000000000002</v>
      </c>
    </row>
    <row r="45" spans="1:6" x14ac:dyDescent="0.25">
      <c r="A45" s="17" t="s">
        <v>43</v>
      </c>
      <c r="B45" s="24">
        <f>286.25+355.5+73+317.5+318.5+197.5+435.5+63</f>
        <v>2046.75</v>
      </c>
      <c r="C45" s="24">
        <f>514.25+55.5+25+487.25+345+306.5+325+79.5</f>
        <v>2138</v>
      </c>
    </row>
    <row r="46" spans="1:6" x14ac:dyDescent="0.25">
      <c r="A46" s="17" t="s">
        <v>44</v>
      </c>
      <c r="B46" s="24">
        <v>0</v>
      </c>
      <c r="C46" s="24">
        <v>0</v>
      </c>
    </row>
    <row r="47" spans="1:6" x14ac:dyDescent="0.25">
      <c r="A47" s="17" t="s">
        <v>45</v>
      </c>
      <c r="B47" s="18">
        <f>986.89+986.87</f>
        <v>1973.76</v>
      </c>
      <c r="C47" s="24">
        <f>3239.27+3013.74+19.74+1+47.4+12.55</f>
        <v>6333.7</v>
      </c>
    </row>
    <row r="48" spans="1:6" x14ac:dyDescent="0.25">
      <c r="A48" s="17" t="s">
        <v>46</v>
      </c>
      <c r="B48" s="18">
        <f>17.46+12.46</f>
        <v>29.92</v>
      </c>
      <c r="C48" s="24">
        <f>255.07+76</f>
        <v>331.07</v>
      </c>
    </row>
    <row r="49" spans="1:3" x14ac:dyDescent="0.25">
      <c r="A49" s="17" t="s">
        <v>47</v>
      </c>
      <c r="B49" s="18">
        <f>1932.15+2910.75+3531.5+254.5</f>
        <v>8628.9</v>
      </c>
      <c r="C49" s="24">
        <f>8093.59+8143.54</f>
        <v>16237.130000000001</v>
      </c>
    </row>
    <row r="50" spans="1:3" x14ac:dyDescent="0.25">
      <c r="A50" s="17" t="s">
        <v>48</v>
      </c>
      <c r="B50" s="18">
        <f>613.97+42+42+613.97+431.22+431.22</f>
        <v>2174.38</v>
      </c>
      <c r="C50" s="24">
        <v>1740.67</v>
      </c>
    </row>
    <row r="51" spans="1:3" x14ac:dyDescent="0.25">
      <c r="A51" s="17" t="s">
        <v>49</v>
      </c>
      <c r="B51" s="24">
        <f>3000+3124+3102.5+952.5+7941.34+3600</f>
        <v>21720.34</v>
      </c>
      <c r="C51" s="24">
        <f>611.24+2100+1848.56+3130+850+7421+3600</f>
        <v>19560.8</v>
      </c>
    </row>
    <row r="52" spans="1:3" x14ac:dyDescent="0.25">
      <c r="A52" s="17" t="s">
        <v>50</v>
      </c>
      <c r="B52" s="24">
        <f>1028.5+1028.51+2578.55+762+953+1052.5+1052.5</f>
        <v>8455.5600000000013</v>
      </c>
      <c r="C52" s="24">
        <f>1492.29+1492.28+431.26+542.26+1252.34</f>
        <v>5210.43</v>
      </c>
    </row>
    <row r="53" spans="1:3" x14ac:dyDescent="0.25">
      <c r="A53" s="10" t="s">
        <v>51</v>
      </c>
      <c r="B53" s="26">
        <f>SUM(B54:B56)</f>
        <v>1428.3</v>
      </c>
      <c r="C53" s="26">
        <f>SUM(C54:C56)</f>
        <v>1805.36</v>
      </c>
    </row>
    <row r="54" spans="1:3" x14ac:dyDescent="0.25">
      <c r="A54" s="13" t="s">
        <v>52</v>
      </c>
      <c r="B54" s="27">
        <f>714.16+714.14</f>
        <v>1428.3</v>
      </c>
      <c r="C54" s="27">
        <f>714.14+714.16</f>
        <v>1428.3</v>
      </c>
    </row>
    <row r="55" spans="1:3" x14ac:dyDescent="0.25">
      <c r="A55" s="13" t="s">
        <v>53</v>
      </c>
      <c r="B55" s="27">
        <v>0</v>
      </c>
      <c r="C55" s="27">
        <f>188.54+188.52</f>
        <v>377.06</v>
      </c>
    </row>
    <row r="56" spans="1:3" x14ac:dyDescent="0.25">
      <c r="A56" s="13" t="s">
        <v>54</v>
      </c>
      <c r="B56" s="27">
        <v>0</v>
      </c>
      <c r="C56" s="27">
        <v>0</v>
      </c>
    </row>
    <row r="57" spans="1:3" x14ac:dyDescent="0.25">
      <c r="A57" s="10" t="s">
        <v>55</v>
      </c>
      <c r="B57" s="25">
        <f>7529.94+848.46+13928.77</f>
        <v>22307.17</v>
      </c>
      <c r="C57" s="25">
        <f>7243.06+2.25+7039.46+2.25</f>
        <v>14287.02</v>
      </c>
    </row>
    <row r="58" spans="1:3" x14ac:dyDescent="0.25">
      <c r="A58" s="10" t="s">
        <v>56</v>
      </c>
      <c r="B58" s="25">
        <f>297.1+169.4+444.81+115+232.91+2297.98</f>
        <v>3557.2</v>
      </c>
      <c r="C58" s="25">
        <v>48.71</v>
      </c>
    </row>
    <row r="59" spans="1:3" x14ac:dyDescent="0.25">
      <c r="A59" s="10" t="s">
        <v>57</v>
      </c>
      <c r="B59" s="25">
        <v>0</v>
      </c>
      <c r="C59" s="25">
        <f>582.8</f>
        <v>582.79999999999995</v>
      </c>
    </row>
    <row r="60" spans="1:3" x14ac:dyDescent="0.25">
      <c r="A60" s="10" t="s">
        <v>58</v>
      </c>
      <c r="B60" s="25">
        <v>0</v>
      </c>
      <c r="C60" s="25">
        <f>25.75+24.25</f>
        <v>50</v>
      </c>
    </row>
    <row r="61" spans="1:3" x14ac:dyDescent="0.25">
      <c r="A61" s="10" t="s">
        <v>59</v>
      </c>
      <c r="B61" s="20">
        <f>379.03+175.68</f>
        <v>554.71</v>
      </c>
      <c r="C61" s="20">
        <f>27+27</f>
        <v>54</v>
      </c>
    </row>
    <row r="62" spans="1:3" x14ac:dyDescent="0.25">
      <c r="A62" s="10" t="s">
        <v>60</v>
      </c>
      <c r="B62" s="25">
        <f>31+221.9+248+2260</f>
        <v>2760.9</v>
      </c>
      <c r="C62" s="25">
        <f>28.51+11.16+928.62</f>
        <v>968.29</v>
      </c>
    </row>
    <row r="63" spans="1:3" x14ac:dyDescent="0.25">
      <c r="A63" s="10" t="s">
        <v>61</v>
      </c>
      <c r="B63" s="25">
        <f>768.77+1655.84</f>
        <v>2424.6099999999997</v>
      </c>
      <c r="C63" s="25">
        <f>576.54+567.64</f>
        <v>1144.1799999999998</v>
      </c>
    </row>
    <row r="64" spans="1:3" x14ac:dyDescent="0.25">
      <c r="A64" s="10" t="s">
        <v>62</v>
      </c>
      <c r="B64" s="25">
        <f>B65+B66</f>
        <v>62264.35</v>
      </c>
      <c r="C64" s="25">
        <f>C65+C66</f>
        <v>24228.49</v>
      </c>
    </row>
    <row r="65" spans="1:6" x14ac:dyDescent="0.25">
      <c r="A65" s="13" t="s">
        <v>63</v>
      </c>
      <c r="B65" s="27">
        <f>1971.43+2090.27</f>
        <v>4061.7</v>
      </c>
      <c r="C65" s="27">
        <f>974.58+971.62+800.77+762.72+42.01+23.39</f>
        <v>3575.0900000000006</v>
      </c>
    </row>
    <row r="66" spans="1:6" x14ac:dyDescent="0.25">
      <c r="A66" s="13" t="s">
        <v>64</v>
      </c>
      <c r="B66" s="27">
        <f>24614.04+2638.21+525.78+21082.93+3057.93+2455.31+3496.16+155.06+16.7+141.05+19.48</f>
        <v>58202.65</v>
      </c>
      <c r="C66" s="27">
        <f>5415.77+246.01+5338.56+2887+3032+3734.06</f>
        <v>20653.400000000001</v>
      </c>
    </row>
    <row r="67" spans="1:6" x14ac:dyDescent="0.25">
      <c r="A67" s="10" t="s">
        <v>65</v>
      </c>
      <c r="B67" s="25">
        <v>372</v>
      </c>
      <c r="C67" s="25">
        <v>0</v>
      </c>
    </row>
    <row r="68" spans="1:6" x14ac:dyDescent="0.25">
      <c r="A68" s="10" t="s">
        <v>66</v>
      </c>
      <c r="B68" s="25">
        <f>900+900</f>
        <v>1800</v>
      </c>
      <c r="C68" s="25">
        <v>0</v>
      </c>
    </row>
    <row r="69" spans="1:6" x14ac:dyDescent="0.25">
      <c r="A69" s="10" t="s">
        <v>67</v>
      </c>
      <c r="B69" s="25">
        <f>150+150+9085.24+100+126+2793.53+50.35+70.01+146.46</f>
        <v>12671.59</v>
      </c>
      <c r="C69" s="25">
        <v>13594.7</v>
      </c>
    </row>
    <row r="70" spans="1:6" x14ac:dyDescent="0.25">
      <c r="A70" s="10" t="s">
        <v>68</v>
      </c>
      <c r="B70" s="25">
        <f>262.3+32.2+202.82+6.05</f>
        <v>503.37</v>
      </c>
      <c r="C70" s="25">
        <f>224.37+22.4+94.56+0.5+10.75+51.96+6</f>
        <v>410.54</v>
      </c>
    </row>
    <row r="71" spans="1:6" x14ac:dyDescent="0.25">
      <c r="A71" s="10" t="s">
        <v>69</v>
      </c>
      <c r="B71" s="12">
        <f>1059.79+1161.16+1647+110</f>
        <v>3977.95</v>
      </c>
      <c r="C71" s="12">
        <f>1644.76+7687+874+874</f>
        <v>11079.76</v>
      </c>
      <c r="E71" s="22"/>
    </row>
    <row r="72" spans="1:6" x14ac:dyDescent="0.25">
      <c r="A72" s="10" t="s">
        <v>70</v>
      </c>
      <c r="B72" s="20">
        <f>19409.49+19409.49+5045.91+456.73</f>
        <v>44321.62</v>
      </c>
      <c r="C72" s="25">
        <f>18466.33+18466.33+6894.36+2101.47</f>
        <v>45928.490000000005</v>
      </c>
      <c r="E72" s="22"/>
    </row>
    <row r="73" spans="1:6" x14ac:dyDescent="0.25">
      <c r="A73" s="8" t="s">
        <v>71</v>
      </c>
      <c r="B73" s="21">
        <f>B37+B40+B42+B53+B57+B58+B59+B60+B62+B61+B63+B64+B68+B69+B70+B71+B72+B67</f>
        <v>975177.60999999987</v>
      </c>
      <c r="C73" s="21">
        <f>C37+C40+C42+C53+C57+C58+C59+C60+C62+C61+C63+C64+C68+C69+C70+C71+C72</f>
        <v>892226.0900000002</v>
      </c>
      <c r="E73" s="28"/>
      <c r="F73" s="22"/>
    </row>
    <row r="74" spans="1:6" x14ac:dyDescent="0.25">
      <c r="A74" s="17"/>
      <c r="B74" s="19"/>
      <c r="C74" s="19"/>
    </row>
    <row r="75" spans="1:6" x14ac:dyDescent="0.25">
      <c r="A75" s="17" t="s">
        <v>72</v>
      </c>
      <c r="B75" s="29">
        <f>B35-B73</f>
        <v>-45938.449999999953</v>
      </c>
      <c r="C75" s="29">
        <f>C35-C73</f>
        <v>-17471.610000000102</v>
      </c>
      <c r="E75" s="22"/>
    </row>
    <row r="76" spans="1:6" x14ac:dyDescent="0.25">
      <c r="A76" s="17" t="s">
        <v>73</v>
      </c>
      <c r="B76" s="14">
        <f>107600-B72+(95490.83-25247.84)-13955.96</f>
        <v>119565.41</v>
      </c>
      <c r="C76" s="14">
        <v>259239.05</v>
      </c>
      <c r="E76" s="22"/>
    </row>
    <row r="77" spans="1:6" ht="33" customHeight="1" x14ac:dyDescent="0.25">
      <c r="A77" s="30" t="s">
        <v>74</v>
      </c>
      <c r="B77" s="14">
        <f>C76</f>
        <v>259239.05</v>
      </c>
      <c r="C77" s="14">
        <v>0</v>
      </c>
      <c r="E77" s="22"/>
      <c r="F77" s="22"/>
    </row>
    <row r="78" spans="1:6" x14ac:dyDescent="0.25">
      <c r="A78" s="17" t="s">
        <v>75</v>
      </c>
      <c r="B78" s="19">
        <f>C79</f>
        <v>460397.91</v>
      </c>
      <c r="C78" s="19">
        <v>218630.47</v>
      </c>
      <c r="E78" s="22"/>
      <c r="F78" s="22"/>
    </row>
    <row r="79" spans="1:6" x14ac:dyDescent="0.25">
      <c r="A79" s="17" t="s">
        <v>76</v>
      </c>
      <c r="B79" s="24">
        <f>'[1]ΤΑΜ.ΔΙΑΘΕΣΙΜΑ 2022'!C14</f>
        <v>274785.82000000007</v>
      </c>
      <c r="C79" s="24">
        <v>460397.91</v>
      </c>
      <c r="E79" s="22"/>
      <c r="F79" s="22"/>
    </row>
    <row r="80" spans="1:6" x14ac:dyDescent="0.25">
      <c r="F80" s="22"/>
    </row>
    <row r="81" spans="1:3" x14ac:dyDescent="0.25">
      <c r="A81" s="3" t="s">
        <v>77</v>
      </c>
      <c r="B81" s="31"/>
    </row>
    <row r="82" spans="1:3" x14ac:dyDescent="0.25">
      <c r="A82" s="3" t="s">
        <v>78</v>
      </c>
      <c r="C82" s="3" t="s">
        <v>79</v>
      </c>
    </row>
    <row r="86" spans="1:3" x14ac:dyDescent="0.25">
      <c r="A86" s="3" t="s">
        <v>80</v>
      </c>
      <c r="C86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2023-10-04T10:21:23Z</dcterms:modified>
</cp:coreProperties>
</file>